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7496" windowHeight="8232" activeTab="0"/>
  </bookViews>
  <sheets>
    <sheet name="Přehled příjmů a výdajů" sheetId="1" r:id="rId1"/>
    <sheet name="List1" sheetId="2" r:id="rId2"/>
  </sheets>
  <definedNames>
    <definedName name="_xlnm.Print_Area" localSheetId="0">'Přehled příjmů a výdajů'!$A$1:$N$48</definedName>
  </definedNames>
  <calcPr fullCalcOnLoad="1"/>
</workbook>
</file>

<file path=xl/sharedStrings.xml><?xml version="1.0" encoding="utf-8"?>
<sst xmlns="http://schemas.openxmlformats.org/spreadsheetml/2006/main" count="69" uniqueCount="63">
  <si>
    <t>Dobrovolný příspěvek RR</t>
  </si>
  <si>
    <t>Členský přípěvek</t>
  </si>
  <si>
    <t>Listopad</t>
  </si>
  <si>
    <t>Prosinec</t>
  </si>
  <si>
    <t>Září</t>
  </si>
  <si>
    <t>Příjmy</t>
  </si>
  <si>
    <t>Leden</t>
  </si>
  <si>
    <t>Únor</t>
  </si>
  <si>
    <t>Březen</t>
  </si>
  <si>
    <t>Duben</t>
  </si>
  <si>
    <t>Květen</t>
  </si>
  <si>
    <t>Červen</t>
  </si>
  <si>
    <r>
      <t xml:space="preserve">Výdaje </t>
    </r>
    <r>
      <rPr>
        <sz val="11"/>
        <color theme="1"/>
        <rFont val="Calibri"/>
        <family val="2"/>
      </rPr>
      <t>Jarmark</t>
    </r>
  </si>
  <si>
    <t>Konečný zůstatek</t>
  </si>
  <si>
    <t>Výdaje</t>
  </si>
  <si>
    <t>Výnos ples - vstupenky</t>
  </si>
  <si>
    <t>BANKA</t>
  </si>
  <si>
    <r>
      <t xml:space="preserve">Výdaje </t>
    </r>
    <r>
      <rPr>
        <sz val="11"/>
        <color theme="1"/>
        <rFont val="Calibri"/>
        <family val="2"/>
      </rPr>
      <t>oktavánům na maturitní ples :-)</t>
    </r>
  </si>
  <si>
    <r>
      <t xml:space="preserve">Výdaje </t>
    </r>
    <r>
      <rPr>
        <sz val="11"/>
        <color theme="1"/>
        <rFont val="Calibri"/>
        <family val="2"/>
      </rPr>
      <t xml:space="preserve">Akademie </t>
    </r>
  </si>
  <si>
    <t>Výdaje    Cena RR</t>
  </si>
  <si>
    <t>Červenec + Srpen</t>
  </si>
  <si>
    <t>Kumulace za školní rok 2016-2017</t>
  </si>
  <si>
    <t>Počáteční zůstatek k 1.9.2016</t>
  </si>
  <si>
    <t xml:space="preserve">Příjem  </t>
  </si>
  <si>
    <t>Příjem z pokladny</t>
  </si>
  <si>
    <t>Výdej do pokladny</t>
  </si>
  <si>
    <t>Celkový  příjem  za školní rok 2016-2017</t>
  </si>
  <si>
    <t>Říjen</t>
  </si>
  <si>
    <t>Kontrolní číslo</t>
  </si>
  <si>
    <t>k 1.11.</t>
  </si>
  <si>
    <t>k 1.10.</t>
  </si>
  <si>
    <t>k 1.9.</t>
  </si>
  <si>
    <t xml:space="preserve"> k 1.12.</t>
  </si>
  <si>
    <t>k 1.1.</t>
  </si>
  <si>
    <t xml:space="preserve">FÚ  Srážková daň za maturitní ples </t>
  </si>
  <si>
    <t xml:space="preserve">FÚ  Pokuty a penále  </t>
  </si>
  <si>
    <t>Záloha na maturák septimy 2018</t>
  </si>
  <si>
    <t>Záloha na maturák primáni + oktaváni 2017</t>
  </si>
  <si>
    <r>
      <t>Výdaje</t>
    </r>
    <r>
      <rPr>
        <sz val="11"/>
        <color theme="1"/>
        <rFont val="Calibri"/>
        <family val="2"/>
      </rPr>
      <t xml:space="preserve">  Dary škole</t>
    </r>
  </si>
  <si>
    <t>k 1.2.</t>
  </si>
  <si>
    <t>k 1.3.</t>
  </si>
  <si>
    <t>k 1.4.</t>
  </si>
  <si>
    <t xml:space="preserve"> k 1.5.</t>
  </si>
  <si>
    <t>k 1.6.</t>
  </si>
  <si>
    <t>k 1.7.</t>
  </si>
  <si>
    <t xml:space="preserve"> k 1.8.</t>
  </si>
  <si>
    <t>Pokladna</t>
  </si>
  <si>
    <t>Převod z banky</t>
  </si>
  <si>
    <t>Převod do banky</t>
  </si>
  <si>
    <t>Příjem</t>
  </si>
  <si>
    <t>Vratka zálohy - ples 2017 I.+VIII.</t>
  </si>
  <si>
    <t>Zůstatek hotovosti</t>
  </si>
  <si>
    <t>Celkem finanční prostředky:</t>
  </si>
  <si>
    <t>Vratka zálohy - ples 2017 - septimy z 2015</t>
  </si>
  <si>
    <r>
      <rPr>
        <b/>
        <sz val="11"/>
        <rFont val="Calibri"/>
        <family val="2"/>
      </rPr>
      <t>Výdaje RR</t>
    </r>
    <r>
      <rPr>
        <sz val="11"/>
        <rFont val="Calibri"/>
        <family val="2"/>
      </rPr>
      <t xml:space="preserve"> - kanc.potřeby a ost. provoz</t>
    </r>
  </si>
  <si>
    <r>
      <t>Výdaje</t>
    </r>
    <r>
      <rPr>
        <sz val="11"/>
        <color theme="1"/>
        <rFont val="Calibri"/>
        <family val="2"/>
      </rPr>
      <t xml:space="preserve"> Cena za nejhezčí třídu = 1.7A+3A - 2.5A+4A - 3.7B+3C</t>
    </r>
  </si>
  <si>
    <t>Měsíční přehled Příjmů a Výdajů</t>
  </si>
  <si>
    <t>text</t>
  </si>
  <si>
    <t>Dar RR  - firmy</t>
  </si>
  <si>
    <r>
      <rPr>
        <b/>
        <sz val="11"/>
        <color indexed="8"/>
        <rFont val="Calibri"/>
        <family val="2"/>
      </rPr>
      <t>Výnos</t>
    </r>
    <r>
      <rPr>
        <sz val="11"/>
        <color theme="1"/>
        <rFont val="Calibri"/>
        <family val="2"/>
      </rPr>
      <t xml:space="preserve"> Almar</t>
    </r>
  </si>
  <si>
    <r>
      <rPr>
        <b/>
        <sz val="11"/>
        <color indexed="8"/>
        <rFont val="Calibri"/>
        <family val="2"/>
      </rPr>
      <t>Výnos</t>
    </r>
    <r>
      <rPr>
        <sz val="11"/>
        <color theme="1"/>
        <rFont val="Calibri"/>
        <family val="2"/>
      </rPr>
      <t xml:space="preserve"> Jarmark</t>
    </r>
  </si>
  <si>
    <t>Rozdělení zisku z matur.plesu 2017</t>
  </si>
  <si>
    <r>
      <t xml:space="preserve">Výdaje </t>
    </r>
    <r>
      <rPr>
        <sz val="11"/>
        <color theme="1"/>
        <rFont val="Calibri"/>
        <family val="2"/>
      </rPr>
      <t>oktavánům na maturitní ples 2017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</si>
</sst>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25" fillId="0" borderId="12" xfId="0" applyNumberFormat="1" applyFont="1" applyBorder="1" applyAlignment="1">
      <alignment/>
    </xf>
    <xf numFmtId="168" fontId="2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8" fontId="25" fillId="0" borderId="17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9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25" fillId="0" borderId="20" xfId="0" applyNumberFormat="1" applyFon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25" xfId="0" applyNumberFormat="1" applyBorder="1" applyAlignment="1">
      <alignment/>
    </xf>
    <xf numFmtId="168" fontId="0" fillId="0" borderId="26" xfId="0" applyNumberFormat="1" applyBorder="1" applyAlignment="1">
      <alignment/>
    </xf>
    <xf numFmtId="168" fontId="0" fillId="0" borderId="27" xfId="0" applyNumberFormat="1" applyBorder="1" applyAlignment="1">
      <alignment/>
    </xf>
    <xf numFmtId="168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168" fontId="37" fillId="0" borderId="25" xfId="0" applyNumberFormat="1" applyFont="1" applyBorder="1" applyAlignment="1">
      <alignment/>
    </xf>
    <xf numFmtId="168" fontId="42" fillId="0" borderId="16" xfId="0" applyNumberFormat="1" applyFon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3" fillId="0" borderId="10" xfId="0" applyNumberFormat="1" applyFont="1" applyBorder="1" applyAlignment="1">
      <alignment/>
    </xf>
    <xf numFmtId="168" fontId="3" fillId="0" borderId="25" xfId="0" applyNumberFormat="1" applyFont="1" applyBorder="1" applyAlignment="1">
      <alignment/>
    </xf>
    <xf numFmtId="0" fontId="3" fillId="0" borderId="0" xfId="0" applyFont="1" applyAlignment="1">
      <alignment/>
    </xf>
    <xf numFmtId="168" fontId="0" fillId="0" borderId="31" xfId="0" applyNumberFormat="1" applyBorder="1" applyAlignment="1">
      <alignment/>
    </xf>
    <xf numFmtId="8" fontId="42" fillId="0" borderId="16" xfId="0" applyNumberFormat="1" applyFont="1" applyBorder="1" applyAlignment="1">
      <alignment horizontal="right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34" xfId="0" applyFont="1" applyBorder="1" applyAlignment="1">
      <alignment/>
    </xf>
    <xf numFmtId="4" fontId="0" fillId="0" borderId="35" xfId="0" applyNumberFormat="1" applyBorder="1" applyAlignment="1">
      <alignment/>
    </xf>
    <xf numFmtId="0" fontId="0" fillId="0" borderId="30" xfId="0" applyBorder="1" applyAlignment="1">
      <alignment/>
    </xf>
    <xf numFmtId="168" fontId="42" fillId="0" borderId="36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25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0" borderId="36" xfId="0" applyNumberFormat="1" applyFont="1" applyBorder="1" applyAlignment="1">
      <alignment/>
    </xf>
    <xf numFmtId="168" fontId="25" fillId="0" borderId="39" xfId="0" applyNumberFormat="1" applyFont="1" applyBorder="1" applyAlignment="1">
      <alignment/>
    </xf>
    <xf numFmtId="168" fontId="25" fillId="0" borderId="40" xfId="0" applyNumberFormat="1" applyFont="1" applyBorder="1" applyAlignment="1">
      <alignment/>
    </xf>
    <xf numFmtId="168" fontId="25" fillId="0" borderId="41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68" fontId="0" fillId="0" borderId="42" xfId="0" applyNumberFormat="1" applyBorder="1" applyAlignment="1">
      <alignment/>
    </xf>
    <xf numFmtId="168" fontId="0" fillId="0" borderId="43" xfId="0" applyNumberFormat="1" applyBorder="1" applyAlignment="1">
      <alignment/>
    </xf>
    <xf numFmtId="168" fontId="0" fillId="0" borderId="44" xfId="0" applyNumberFormat="1" applyBorder="1" applyAlignment="1">
      <alignment/>
    </xf>
    <xf numFmtId="0" fontId="0" fillId="0" borderId="12" xfId="0" applyBorder="1" applyAlignment="1">
      <alignment/>
    </xf>
    <xf numFmtId="168" fontId="42" fillId="0" borderId="45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47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25" fillId="0" borderId="48" xfId="0" applyNumberFormat="1" applyFont="1" applyBorder="1" applyAlignment="1">
      <alignment/>
    </xf>
    <xf numFmtId="168" fontId="0" fillId="0" borderId="45" xfId="0" applyNumberFormat="1" applyFont="1" applyBorder="1" applyAlignment="1">
      <alignment/>
    </xf>
    <xf numFmtId="168" fontId="25" fillId="0" borderId="49" xfId="0" applyNumberFormat="1" applyFont="1" applyBorder="1" applyAlignment="1">
      <alignment/>
    </xf>
    <xf numFmtId="168" fontId="25" fillId="0" borderId="50" xfId="0" applyNumberFormat="1" applyFont="1" applyBorder="1" applyAlignment="1">
      <alignment/>
    </xf>
    <xf numFmtId="168" fontId="0" fillId="0" borderId="51" xfId="0" applyNumberFormat="1" applyBorder="1" applyAlignment="1">
      <alignment/>
    </xf>
    <xf numFmtId="168" fontId="37" fillId="0" borderId="46" xfId="0" applyNumberFormat="1" applyFont="1" applyBorder="1" applyAlignment="1">
      <alignment/>
    </xf>
    <xf numFmtId="168" fontId="0" fillId="0" borderId="52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3" fillId="0" borderId="46" xfId="0" applyNumberFormat="1" applyFont="1" applyBorder="1" applyAlignment="1">
      <alignment/>
    </xf>
    <xf numFmtId="168" fontId="0" fillId="0" borderId="53" xfId="0" applyNumberFormat="1" applyBorder="1" applyAlignment="1">
      <alignment/>
    </xf>
    <xf numFmtId="168" fontId="0" fillId="0" borderId="54" xfId="0" applyNumberFormat="1" applyBorder="1" applyAlignment="1">
      <alignment/>
    </xf>
    <xf numFmtId="0" fontId="25" fillId="7" borderId="55" xfId="0" applyFont="1" applyFill="1" applyBorder="1" applyAlignment="1">
      <alignment horizontal="center"/>
    </xf>
    <xf numFmtId="0" fontId="25" fillId="7" borderId="33" xfId="0" applyFont="1" applyFill="1" applyBorder="1" applyAlignment="1">
      <alignment horizontal="center"/>
    </xf>
    <xf numFmtId="0" fontId="25" fillId="7" borderId="56" xfId="0" applyFont="1" applyFill="1" applyBorder="1" applyAlignment="1">
      <alignment/>
    </xf>
    <xf numFmtId="0" fontId="25" fillId="7" borderId="34" xfId="0" applyFont="1" applyFill="1" applyBorder="1" applyAlignment="1">
      <alignment horizontal="center"/>
    </xf>
    <xf numFmtId="0" fontId="25" fillId="7" borderId="57" xfId="0" applyFont="1" applyFill="1" applyBorder="1" applyAlignment="1">
      <alignment wrapText="1"/>
    </xf>
    <xf numFmtId="4" fontId="25" fillId="7" borderId="35" xfId="0" applyNumberFormat="1" applyFont="1" applyFill="1" applyBorder="1" applyAlignment="1">
      <alignment/>
    </xf>
    <xf numFmtId="0" fontId="25" fillId="7" borderId="58" xfId="0" applyFont="1" applyFill="1" applyBorder="1" applyAlignment="1">
      <alignment/>
    </xf>
    <xf numFmtId="0" fontId="0" fillId="7" borderId="30" xfId="0" applyFill="1" applyBorder="1" applyAlignment="1">
      <alignment/>
    </xf>
    <xf numFmtId="0" fontId="42" fillId="7" borderId="59" xfId="0" applyFont="1" applyFill="1" applyBorder="1" applyAlignment="1">
      <alignment/>
    </xf>
    <xf numFmtId="168" fontId="0" fillId="7" borderId="30" xfId="0" applyNumberFormat="1" applyFont="1" applyFill="1" applyBorder="1" applyAlignment="1">
      <alignment/>
    </xf>
    <xf numFmtId="0" fontId="0" fillId="7" borderId="58" xfId="0" applyFont="1" applyFill="1" applyBorder="1" applyAlignment="1">
      <alignment/>
    </xf>
    <xf numFmtId="0" fontId="0" fillId="7" borderId="56" xfId="0" applyFill="1" applyBorder="1" applyAlignment="1">
      <alignment/>
    </xf>
    <xf numFmtId="0" fontId="0" fillId="7" borderId="60" xfId="0" applyFill="1" applyBorder="1" applyAlignment="1">
      <alignment wrapText="1"/>
    </xf>
    <xf numFmtId="168" fontId="0" fillId="7" borderId="27" xfId="0" applyNumberFormat="1" applyFont="1" applyFill="1" applyBorder="1" applyAlignment="1">
      <alignment/>
    </xf>
    <xf numFmtId="0" fontId="25" fillId="7" borderId="61" xfId="0" applyFont="1" applyFill="1" applyBorder="1" applyAlignment="1">
      <alignment/>
    </xf>
    <xf numFmtId="168" fontId="25" fillId="7" borderId="37" xfId="0" applyNumberFormat="1" applyFont="1" applyFill="1" applyBorder="1" applyAlignment="1">
      <alignment/>
    </xf>
    <xf numFmtId="0" fontId="25" fillId="7" borderId="58" xfId="0" applyFont="1" applyFill="1" applyBorder="1" applyAlignment="1">
      <alignment wrapText="1"/>
    </xf>
    <xf numFmtId="0" fontId="25" fillId="7" borderId="56" xfId="0" applyFont="1" applyFill="1" applyBorder="1" applyAlignment="1">
      <alignment wrapText="1"/>
    </xf>
    <xf numFmtId="0" fontId="25" fillId="7" borderId="62" xfId="0" applyFont="1" applyFill="1" applyBorder="1" applyAlignment="1">
      <alignment wrapText="1"/>
    </xf>
    <xf numFmtId="0" fontId="25" fillId="7" borderId="59" xfId="0" applyFont="1" applyFill="1" applyBorder="1" applyAlignment="1">
      <alignment wrapText="1"/>
    </xf>
    <xf numFmtId="0" fontId="25" fillId="7" borderId="63" xfId="0" applyFont="1" applyFill="1" applyBorder="1" applyAlignment="1">
      <alignment/>
    </xf>
    <xf numFmtId="168" fontId="25" fillId="7" borderId="39" xfId="0" applyNumberFormat="1" applyFont="1" applyFill="1" applyBorder="1" applyAlignment="1">
      <alignment/>
    </xf>
    <xf numFmtId="168" fontId="25" fillId="7" borderId="40" xfId="0" applyNumberFormat="1" applyFont="1" applyFill="1" applyBorder="1" applyAlignment="1">
      <alignment/>
    </xf>
    <xf numFmtId="0" fontId="25" fillId="7" borderId="64" xfId="0" applyFont="1" applyFill="1" applyBorder="1" applyAlignment="1">
      <alignment/>
    </xf>
    <xf numFmtId="168" fontId="25" fillId="7" borderId="41" xfId="0" applyNumberFormat="1" applyFont="1" applyFill="1" applyBorder="1" applyAlignment="1">
      <alignment/>
    </xf>
    <xf numFmtId="0" fontId="25" fillId="7" borderId="65" xfId="0" applyFont="1" applyFill="1" applyBorder="1" applyAlignment="1">
      <alignment/>
    </xf>
    <xf numFmtId="0" fontId="0" fillId="7" borderId="34" xfId="0" applyFill="1" applyBorder="1" applyAlignment="1">
      <alignment/>
    </xf>
    <xf numFmtId="0" fontId="0" fillId="7" borderId="65" xfId="0" applyFill="1" applyBorder="1" applyAlignment="1">
      <alignment/>
    </xf>
    <xf numFmtId="168" fontId="0" fillId="7" borderId="34" xfId="0" applyNumberFormat="1" applyFill="1" applyBorder="1" applyAlignment="1">
      <alignment/>
    </xf>
    <xf numFmtId="0" fontId="0" fillId="7" borderId="66" xfId="0" applyFill="1" applyBorder="1" applyAlignment="1">
      <alignment wrapText="1"/>
    </xf>
    <xf numFmtId="168" fontId="25" fillId="7" borderId="22" xfId="0" applyNumberFormat="1" applyFont="1" applyFill="1" applyBorder="1" applyAlignment="1">
      <alignment/>
    </xf>
    <xf numFmtId="0" fontId="43" fillId="7" borderId="67" xfId="0" applyFont="1" applyFill="1" applyBorder="1" applyAlignment="1">
      <alignment/>
    </xf>
    <xf numFmtId="0" fontId="42" fillId="7" borderId="56" xfId="0" applyFont="1" applyFill="1" applyBorder="1" applyAlignment="1">
      <alignment/>
    </xf>
    <xf numFmtId="0" fontId="25" fillId="7" borderId="60" xfId="0" applyFont="1" applyFill="1" applyBorder="1" applyAlignment="1">
      <alignment/>
    </xf>
    <xf numFmtId="168" fontId="0" fillId="7" borderId="68" xfId="0" applyNumberFormat="1" applyFill="1" applyBorder="1" applyAlignment="1">
      <alignment/>
    </xf>
    <xf numFmtId="168" fontId="0" fillId="7" borderId="37" xfId="0" applyNumberFormat="1" applyFont="1" applyFill="1" applyBorder="1" applyAlignment="1">
      <alignment/>
    </xf>
    <xf numFmtId="0" fontId="43" fillId="7" borderId="58" xfId="0" applyFont="1" applyFill="1" applyBorder="1" applyAlignment="1">
      <alignment/>
    </xf>
    <xf numFmtId="0" fontId="3" fillId="7" borderId="56" xfId="0" applyFont="1" applyFill="1" applyBorder="1" applyAlignment="1">
      <alignment/>
    </xf>
    <xf numFmtId="0" fontId="25" fillId="7" borderId="60" xfId="0" applyFont="1" applyFill="1" applyBorder="1" applyAlignment="1">
      <alignment/>
    </xf>
    <xf numFmtId="168" fontId="0" fillId="7" borderId="69" xfId="0" applyNumberFormat="1" applyFill="1" applyBorder="1" applyAlignment="1">
      <alignment/>
    </xf>
    <xf numFmtId="168" fontId="0" fillId="7" borderId="38" xfId="0" applyNumberFormat="1" applyFont="1" applyFill="1" applyBorder="1" applyAlignment="1">
      <alignment/>
    </xf>
    <xf numFmtId="0" fontId="25" fillId="7" borderId="70" xfId="0" applyFont="1" applyFill="1" applyBorder="1" applyAlignment="1">
      <alignment/>
    </xf>
    <xf numFmtId="168" fontId="25" fillId="7" borderId="29" xfId="0" applyNumberFormat="1" applyFont="1" applyFill="1" applyBorder="1" applyAlignment="1">
      <alignment/>
    </xf>
    <xf numFmtId="168" fontId="0" fillId="7" borderId="30" xfId="0" applyNumberFormat="1" applyFill="1" applyBorder="1" applyAlignment="1">
      <alignment/>
    </xf>
    <xf numFmtId="168" fontId="0" fillId="7" borderId="25" xfId="0" applyNumberFormat="1" applyFill="1" applyBorder="1" applyAlignment="1">
      <alignment/>
    </xf>
    <xf numFmtId="0" fontId="25" fillId="7" borderId="71" xfId="0" applyFont="1" applyFill="1" applyBorder="1" applyAlignment="1">
      <alignment/>
    </xf>
    <xf numFmtId="168" fontId="25" fillId="7" borderId="44" xfId="0" applyNumberFormat="1" applyFont="1" applyFill="1" applyBorder="1" applyAlignment="1">
      <alignment/>
    </xf>
    <xf numFmtId="168" fontId="42" fillId="7" borderId="36" xfId="0" applyNumberFormat="1" applyFont="1" applyFill="1" applyBorder="1" applyAlignment="1">
      <alignment/>
    </xf>
    <xf numFmtId="168" fontId="42" fillId="7" borderId="3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48" sqref="A1:N48"/>
    </sheetView>
  </sheetViews>
  <sheetFormatPr defaultColWidth="9.140625" defaultRowHeight="15"/>
  <cols>
    <col min="1" max="1" width="35.140625" style="0" customWidth="1"/>
    <col min="2" max="2" width="14.7109375" style="0" customWidth="1"/>
    <col min="3" max="3" width="12.28125" style="0" customWidth="1"/>
    <col min="4" max="5" width="13.140625" style="0" customWidth="1"/>
    <col min="6" max="12" width="13.28125" style="0" customWidth="1"/>
    <col min="13" max="13" width="10.7109375" style="0" customWidth="1"/>
    <col min="14" max="14" width="13.28125" style="0" customWidth="1"/>
  </cols>
  <sheetData>
    <row r="1" spans="1:14" ht="14.25">
      <c r="A1" s="76" t="s">
        <v>21</v>
      </c>
      <c r="B1" s="77"/>
      <c r="C1" s="37" t="s">
        <v>56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" customFormat="1" ht="28.5">
      <c r="A2" s="78" t="s">
        <v>57</v>
      </c>
      <c r="B2" s="79" t="s">
        <v>16</v>
      </c>
      <c r="C2" s="39" t="s">
        <v>4</v>
      </c>
      <c r="D2" s="39" t="s">
        <v>27</v>
      </c>
      <c r="E2" s="39" t="s">
        <v>2</v>
      </c>
      <c r="F2" s="39" t="s">
        <v>3</v>
      </c>
      <c r="G2" s="39" t="s">
        <v>6</v>
      </c>
      <c r="H2" s="39" t="s">
        <v>7</v>
      </c>
      <c r="I2" s="39" t="s">
        <v>8</v>
      </c>
      <c r="J2" s="39" t="s">
        <v>9</v>
      </c>
      <c r="K2" s="39" t="s">
        <v>10</v>
      </c>
      <c r="L2" s="39" t="s">
        <v>11</v>
      </c>
      <c r="M2" s="40" t="s">
        <v>20</v>
      </c>
      <c r="N2" s="41" t="s">
        <v>4</v>
      </c>
    </row>
    <row r="3" spans="1:14" ht="15" thickBot="1">
      <c r="A3" s="80" t="s">
        <v>22</v>
      </c>
      <c r="B3" s="81">
        <v>96693.7</v>
      </c>
      <c r="C3" s="8">
        <v>96693.7</v>
      </c>
      <c r="D3" s="8">
        <v>93995.7</v>
      </c>
      <c r="E3" s="8">
        <v>130295.7</v>
      </c>
      <c r="F3" s="8">
        <v>164864.7</v>
      </c>
      <c r="G3" s="8">
        <v>135975.7</v>
      </c>
      <c r="H3" s="8">
        <v>111587.7</v>
      </c>
      <c r="I3" s="8">
        <v>213374.2</v>
      </c>
      <c r="J3" s="8">
        <v>186982.2</v>
      </c>
      <c r="K3" s="8">
        <v>125982.2</v>
      </c>
      <c r="L3" s="8"/>
      <c r="M3" s="8"/>
      <c r="N3" s="42"/>
    </row>
    <row r="4" spans="1:14" ht="15" thickTop="1">
      <c r="A4" s="82" t="s">
        <v>23</v>
      </c>
      <c r="B4" s="83"/>
      <c r="C4" s="59" t="s">
        <v>31</v>
      </c>
      <c r="D4" s="7" t="s">
        <v>30</v>
      </c>
      <c r="E4" s="7" t="s">
        <v>29</v>
      </c>
      <c r="F4" s="7" t="s">
        <v>32</v>
      </c>
      <c r="G4" s="7" t="s">
        <v>33</v>
      </c>
      <c r="H4" s="7" t="s">
        <v>39</v>
      </c>
      <c r="I4" s="7" t="s">
        <v>40</v>
      </c>
      <c r="J4" s="7" t="s">
        <v>41</v>
      </c>
      <c r="K4" s="7" t="s">
        <v>42</v>
      </c>
      <c r="L4" s="7" t="s">
        <v>43</v>
      </c>
      <c r="M4" s="7" t="s">
        <v>44</v>
      </c>
      <c r="N4" s="43" t="s">
        <v>45</v>
      </c>
    </row>
    <row r="5" spans="1:14" s="26" customFormat="1" ht="15" thickBot="1">
      <c r="A5" s="84" t="s">
        <v>24</v>
      </c>
      <c r="B5" s="123">
        <f>SUM(C5:N5)</f>
        <v>223312</v>
      </c>
      <c r="C5" s="60"/>
      <c r="D5" s="28"/>
      <c r="E5" s="28"/>
      <c r="F5" s="28">
        <f>60000+30247</f>
        <v>90247</v>
      </c>
      <c r="G5" s="28"/>
      <c r="H5" s="28">
        <v>133065</v>
      </c>
      <c r="I5" s="28"/>
      <c r="J5" s="28"/>
      <c r="K5" s="28"/>
      <c r="L5" s="28"/>
      <c r="M5" s="28"/>
      <c r="N5" s="44"/>
    </row>
    <row r="6" spans="1:14" ht="14.25" customHeight="1" thickTop="1">
      <c r="A6" s="82" t="s">
        <v>58</v>
      </c>
      <c r="B6" s="85">
        <f aca="true" t="shared" si="0" ref="B6:B12">C6+D6+E6+F6+G6+H6+I6+J6+K6+M6+L6+M6+N6</f>
        <v>0</v>
      </c>
      <c r="C6" s="61">
        <v>0</v>
      </c>
      <c r="D6" s="9">
        <v>0</v>
      </c>
      <c r="E6" s="13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45"/>
    </row>
    <row r="7" spans="1:14" ht="14.25">
      <c r="A7" s="86" t="s">
        <v>59</v>
      </c>
      <c r="B7" s="85">
        <f t="shared" si="0"/>
        <v>3663</v>
      </c>
      <c r="C7" s="61">
        <v>0</v>
      </c>
      <c r="D7" s="9">
        <v>0</v>
      </c>
      <c r="E7" s="13">
        <v>0</v>
      </c>
      <c r="F7" s="9">
        <v>3663</v>
      </c>
      <c r="G7" s="9">
        <v>0</v>
      </c>
      <c r="H7" s="9">
        <v>0</v>
      </c>
      <c r="I7" s="9"/>
      <c r="J7" s="9"/>
      <c r="K7" s="9"/>
      <c r="L7" s="9"/>
      <c r="M7" s="9"/>
      <c r="N7" s="45"/>
    </row>
    <row r="8" spans="1:14" ht="14.25">
      <c r="A8" s="86" t="s">
        <v>60</v>
      </c>
      <c r="B8" s="85">
        <f t="shared" si="0"/>
        <v>0</v>
      </c>
      <c r="C8" s="61">
        <v>0</v>
      </c>
      <c r="D8" s="9">
        <v>0</v>
      </c>
      <c r="E8" s="13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45"/>
    </row>
    <row r="9" spans="1:14" ht="14.25">
      <c r="A9" s="78" t="s">
        <v>0</v>
      </c>
      <c r="B9" s="85">
        <f t="shared" si="0"/>
        <v>25540</v>
      </c>
      <c r="C9" s="62">
        <v>0</v>
      </c>
      <c r="D9" s="3">
        <v>0</v>
      </c>
      <c r="E9" s="3">
        <f>4300+3700+14440</f>
        <v>22440</v>
      </c>
      <c r="F9" s="3">
        <f>1900+1100</f>
        <v>3000</v>
      </c>
      <c r="G9" s="3">
        <v>100</v>
      </c>
      <c r="H9" s="3">
        <v>0</v>
      </c>
      <c r="I9" s="3"/>
      <c r="J9" s="3"/>
      <c r="K9" s="3"/>
      <c r="L9" s="3"/>
      <c r="M9" s="3"/>
      <c r="N9" s="22"/>
    </row>
    <row r="10" spans="1:14" ht="14.25">
      <c r="A10" s="87" t="s">
        <v>1</v>
      </c>
      <c r="B10" s="85">
        <f t="shared" si="0"/>
        <v>4600</v>
      </c>
      <c r="C10" s="62">
        <v>200</v>
      </c>
      <c r="D10" s="3">
        <v>800</v>
      </c>
      <c r="E10" s="3">
        <v>2600</v>
      </c>
      <c r="F10" s="3">
        <v>600</v>
      </c>
      <c r="G10" s="3">
        <v>400</v>
      </c>
      <c r="H10" s="3">
        <v>0</v>
      </c>
      <c r="I10" s="3"/>
      <c r="J10" s="3"/>
      <c r="K10" s="3"/>
      <c r="L10" s="3"/>
      <c r="M10" s="3"/>
      <c r="N10" s="22"/>
    </row>
    <row r="11" spans="1:14" ht="14.25">
      <c r="A11" s="87" t="s">
        <v>15</v>
      </c>
      <c r="B11" s="85">
        <f t="shared" si="0"/>
        <v>0</v>
      </c>
      <c r="C11" s="63">
        <v>0</v>
      </c>
      <c r="D11" s="13">
        <v>0</v>
      </c>
      <c r="E11" s="13">
        <v>0</v>
      </c>
      <c r="F11" s="9">
        <v>0</v>
      </c>
      <c r="G11" s="9">
        <v>0</v>
      </c>
      <c r="H11" s="13">
        <v>0</v>
      </c>
      <c r="I11" s="13"/>
      <c r="J11" s="13"/>
      <c r="K11" s="13"/>
      <c r="L11" s="13"/>
      <c r="M11" s="13"/>
      <c r="N11" s="35"/>
    </row>
    <row r="12" spans="1:14" ht="14.25">
      <c r="A12" s="87" t="s">
        <v>36</v>
      </c>
      <c r="B12" s="85">
        <f t="shared" si="0"/>
        <v>0</v>
      </c>
      <c r="C12" s="6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/>
      <c r="J12" s="13"/>
      <c r="K12" s="13"/>
      <c r="L12" s="13"/>
      <c r="M12" s="13"/>
      <c r="N12" s="35"/>
    </row>
    <row r="13" spans="1:14" ht="29.25" thickBot="1">
      <c r="A13" s="88" t="s">
        <v>37</v>
      </c>
      <c r="B13" s="89">
        <f>SUM(C13:N13)</f>
        <v>61500</v>
      </c>
      <c r="C13" s="64">
        <v>0</v>
      </c>
      <c r="D13" s="4">
        <v>35500</v>
      </c>
      <c r="E13" s="4">
        <v>11000</v>
      </c>
      <c r="F13" s="4">
        <v>9000</v>
      </c>
      <c r="G13" s="4">
        <v>6000</v>
      </c>
      <c r="H13" s="4">
        <v>0</v>
      </c>
      <c r="I13" s="4"/>
      <c r="J13" s="4"/>
      <c r="K13" s="4"/>
      <c r="L13" s="4"/>
      <c r="M13" s="4"/>
      <c r="N13" s="24"/>
    </row>
    <row r="14" spans="1:14" ht="15" thickBot="1" thickTop="1">
      <c r="A14" s="90" t="s">
        <v>5</v>
      </c>
      <c r="B14" s="91">
        <f aca="true" t="shared" si="1" ref="B14:G14">SUM(B5:B13)</f>
        <v>318615</v>
      </c>
      <c r="C14" s="65">
        <f t="shared" si="1"/>
        <v>200</v>
      </c>
      <c r="D14" s="17">
        <f t="shared" si="1"/>
        <v>36300</v>
      </c>
      <c r="E14" s="17">
        <f t="shared" si="1"/>
        <v>36040</v>
      </c>
      <c r="F14" s="17">
        <f>SUM(F5:F13)</f>
        <v>106510</v>
      </c>
      <c r="G14" s="17">
        <f t="shared" si="1"/>
        <v>6500</v>
      </c>
      <c r="H14" s="17">
        <f>SUM(H5:H13)</f>
        <v>133065</v>
      </c>
      <c r="I14" s="17">
        <f aca="true" t="shared" si="2" ref="I14:N14">SUM(I6:I13)</f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46">
        <f t="shared" si="2"/>
        <v>0</v>
      </c>
    </row>
    <row r="15" spans="1:14" s="26" customFormat="1" ht="15" thickBot="1">
      <c r="A15" s="84" t="s">
        <v>25</v>
      </c>
      <c r="B15" s="123">
        <f aca="true" t="shared" si="3" ref="B15:B23">SUM(C15:N15)</f>
        <v>29290</v>
      </c>
      <c r="C15" s="60">
        <v>2898</v>
      </c>
      <c r="D15" s="28">
        <v>0</v>
      </c>
      <c r="E15" s="28">
        <v>0</v>
      </c>
      <c r="F15" s="28">
        <v>0</v>
      </c>
      <c r="G15" s="28">
        <v>0</v>
      </c>
      <c r="H15" s="36">
        <v>0</v>
      </c>
      <c r="I15" s="28">
        <v>26392</v>
      </c>
      <c r="J15" s="28"/>
      <c r="K15" s="28"/>
      <c r="L15" s="28"/>
      <c r="M15" s="28"/>
      <c r="N15" s="44"/>
    </row>
    <row r="16" spans="1:14" ht="15" thickTop="1">
      <c r="A16" s="92" t="s">
        <v>17</v>
      </c>
      <c r="B16" s="85">
        <f>SUM(C16:N16)</f>
        <v>197565.5</v>
      </c>
      <c r="C16" s="63">
        <v>0</v>
      </c>
      <c r="D16" s="13">
        <v>0</v>
      </c>
      <c r="E16" s="13">
        <v>0</v>
      </c>
      <c r="F16" s="16">
        <v>135399</v>
      </c>
      <c r="G16" s="16">
        <f>15888+15000</f>
        <v>30888</v>
      </c>
      <c r="H16" s="16">
        <f>12100+1028.5+18150</f>
        <v>31278.5</v>
      </c>
      <c r="I16" s="16"/>
      <c r="J16" s="16"/>
      <c r="K16" s="16"/>
      <c r="L16" s="16"/>
      <c r="M16" s="16"/>
      <c r="N16" s="31"/>
    </row>
    <row r="17" spans="1:14" ht="14.25">
      <c r="A17" s="93" t="s">
        <v>12</v>
      </c>
      <c r="B17" s="85">
        <f t="shared" si="3"/>
        <v>0</v>
      </c>
      <c r="C17" s="63">
        <v>0</v>
      </c>
      <c r="D17" s="13">
        <v>0</v>
      </c>
      <c r="E17" s="13">
        <v>0</v>
      </c>
      <c r="F17" s="13">
        <v>0</v>
      </c>
      <c r="G17" s="13">
        <v>0</v>
      </c>
      <c r="H17" s="9">
        <v>0</v>
      </c>
      <c r="I17" s="3"/>
      <c r="J17" s="3"/>
      <c r="K17" s="3"/>
      <c r="L17" s="3"/>
      <c r="M17" s="3"/>
      <c r="N17" s="22"/>
    </row>
    <row r="18" spans="1:14" ht="14.25">
      <c r="A18" s="94" t="s">
        <v>18</v>
      </c>
      <c r="B18" s="85">
        <f t="shared" si="3"/>
        <v>0</v>
      </c>
      <c r="C18" s="63">
        <v>0</v>
      </c>
      <c r="D18" s="13">
        <v>0</v>
      </c>
      <c r="E18" s="13">
        <v>0</v>
      </c>
      <c r="F18" s="13">
        <v>0</v>
      </c>
      <c r="G18" s="13">
        <v>0</v>
      </c>
      <c r="H18" s="9">
        <v>0</v>
      </c>
      <c r="I18" s="13"/>
      <c r="J18" s="13"/>
      <c r="K18" s="13"/>
      <c r="L18" s="13"/>
      <c r="M18" s="3"/>
      <c r="N18" s="22"/>
    </row>
    <row r="19" spans="1:14" ht="14.25">
      <c r="A19" s="94" t="s">
        <v>19</v>
      </c>
      <c r="B19" s="85">
        <f t="shared" si="3"/>
        <v>0</v>
      </c>
      <c r="C19" s="63">
        <v>0</v>
      </c>
      <c r="D19" s="13">
        <v>0</v>
      </c>
      <c r="E19" s="13">
        <v>0</v>
      </c>
      <c r="F19" s="13">
        <v>0</v>
      </c>
      <c r="G19" s="13">
        <v>0</v>
      </c>
      <c r="H19" s="9">
        <v>0</v>
      </c>
      <c r="I19" s="3"/>
      <c r="J19" s="13"/>
      <c r="K19" s="13"/>
      <c r="L19" s="13"/>
      <c r="M19" s="3"/>
      <c r="N19" s="22"/>
    </row>
    <row r="20" spans="1:14" ht="14.25">
      <c r="A20" s="94" t="s">
        <v>50</v>
      </c>
      <c r="B20" s="85">
        <f t="shared" si="3"/>
        <v>61000</v>
      </c>
      <c r="C20" s="63">
        <v>0</v>
      </c>
      <c r="D20" s="13">
        <v>0</v>
      </c>
      <c r="E20" s="13">
        <v>0</v>
      </c>
      <c r="F20" s="13">
        <v>0</v>
      </c>
      <c r="G20" s="13">
        <v>0</v>
      </c>
      <c r="H20" s="9">
        <v>0</v>
      </c>
      <c r="I20" s="2"/>
      <c r="J20" s="13">
        <v>61000</v>
      </c>
      <c r="K20" s="13"/>
      <c r="L20" s="13"/>
      <c r="M20" s="15"/>
      <c r="N20" s="47"/>
    </row>
    <row r="21" spans="1:14" ht="14.25">
      <c r="A21" s="93" t="s">
        <v>34</v>
      </c>
      <c r="B21" s="85">
        <f t="shared" si="3"/>
        <v>735</v>
      </c>
      <c r="C21" s="63">
        <v>0</v>
      </c>
      <c r="D21" s="13">
        <v>0</v>
      </c>
      <c r="E21" s="12">
        <v>735</v>
      </c>
      <c r="F21" s="13">
        <v>0</v>
      </c>
      <c r="G21" s="13">
        <v>0</v>
      </c>
      <c r="H21" s="9">
        <v>0</v>
      </c>
      <c r="I21" s="3"/>
      <c r="J21" s="3"/>
      <c r="K21" s="3"/>
      <c r="L21" s="3"/>
      <c r="M21" s="3"/>
      <c r="N21" s="22"/>
    </row>
    <row r="22" spans="1:14" ht="14.25">
      <c r="A22" s="93" t="s">
        <v>35</v>
      </c>
      <c r="B22" s="85">
        <f t="shared" si="3"/>
        <v>736</v>
      </c>
      <c r="C22" s="62">
        <v>0</v>
      </c>
      <c r="D22" s="3">
        <v>0</v>
      </c>
      <c r="E22" s="12">
        <v>736</v>
      </c>
      <c r="F22" s="13">
        <v>0</v>
      </c>
      <c r="G22" s="13">
        <v>0</v>
      </c>
      <c r="H22" s="9">
        <v>0</v>
      </c>
      <c r="I22" s="3"/>
      <c r="J22" s="3"/>
      <c r="K22" s="3"/>
      <c r="L22" s="3"/>
      <c r="M22" s="3"/>
      <c r="N22" s="22"/>
    </row>
    <row r="23" spans="1:14" ht="15" thickBot="1">
      <c r="A23" s="95" t="s">
        <v>38</v>
      </c>
      <c r="B23" s="85">
        <f t="shared" si="3"/>
        <v>0</v>
      </c>
      <c r="C23" s="66">
        <v>0</v>
      </c>
      <c r="D23" s="10">
        <v>0</v>
      </c>
      <c r="E23" s="13">
        <v>0</v>
      </c>
      <c r="F23" s="13">
        <v>0</v>
      </c>
      <c r="G23" s="13">
        <v>0</v>
      </c>
      <c r="H23" s="9">
        <v>0</v>
      </c>
      <c r="I23" s="10"/>
      <c r="J23" s="10"/>
      <c r="K23" s="10"/>
      <c r="L23" s="10"/>
      <c r="M23" s="10"/>
      <c r="N23" s="48"/>
    </row>
    <row r="24" spans="1:14" ht="15" thickBot="1" thickTop="1">
      <c r="A24" s="96" t="s">
        <v>14</v>
      </c>
      <c r="B24" s="97">
        <f>SUM(B15:B23)</f>
        <v>289326.5</v>
      </c>
      <c r="C24" s="67">
        <f>SUM(C15:C23)</f>
        <v>2898</v>
      </c>
      <c r="D24" s="11">
        <f aca="true" t="shared" si="4" ref="D24:I24">SUM(D15:D23)</f>
        <v>0</v>
      </c>
      <c r="E24" s="11">
        <f t="shared" si="4"/>
        <v>1471</v>
      </c>
      <c r="F24" s="11">
        <f t="shared" si="4"/>
        <v>135399</v>
      </c>
      <c r="G24" s="11">
        <f t="shared" si="4"/>
        <v>30888</v>
      </c>
      <c r="H24" s="11">
        <f t="shared" si="4"/>
        <v>31278.5</v>
      </c>
      <c r="I24" s="11">
        <f t="shared" si="4"/>
        <v>26392</v>
      </c>
      <c r="J24" s="11">
        <f>SUM(J16:J23)</f>
        <v>61000</v>
      </c>
      <c r="K24" s="11">
        <f>SUM(K16:K23)</f>
        <v>0</v>
      </c>
      <c r="L24" s="11">
        <f>SUM(L16:L23)</f>
        <v>0</v>
      </c>
      <c r="M24" s="11">
        <f>SUM(M16:M23)</f>
        <v>0</v>
      </c>
      <c r="N24" s="49">
        <f>SUM(N15:N23)</f>
        <v>0</v>
      </c>
    </row>
    <row r="25" spans="1:14" ht="15" thickBot="1" thickTop="1">
      <c r="A25" s="96" t="s">
        <v>26</v>
      </c>
      <c r="B25" s="98">
        <f>B14-B24</f>
        <v>29288.5</v>
      </c>
      <c r="C25" s="68">
        <f aca="true" t="shared" si="5" ref="C25:N25">C14-C24</f>
        <v>-2698</v>
      </c>
      <c r="D25" s="6">
        <f t="shared" si="5"/>
        <v>36300</v>
      </c>
      <c r="E25" s="6">
        <f t="shared" si="5"/>
        <v>34569</v>
      </c>
      <c r="F25" s="6">
        <f t="shared" si="5"/>
        <v>-28889</v>
      </c>
      <c r="G25" s="6">
        <f t="shared" si="5"/>
        <v>-24388</v>
      </c>
      <c r="H25" s="6">
        <f t="shared" si="5"/>
        <v>101786.5</v>
      </c>
      <c r="I25" s="6">
        <f t="shared" si="5"/>
        <v>-26392</v>
      </c>
      <c r="J25" s="6">
        <f t="shared" si="5"/>
        <v>-61000</v>
      </c>
      <c r="K25" s="6">
        <f t="shared" si="5"/>
        <v>0</v>
      </c>
      <c r="L25" s="6">
        <f t="shared" si="5"/>
        <v>0</v>
      </c>
      <c r="M25" s="6">
        <f t="shared" si="5"/>
        <v>0</v>
      </c>
      <c r="N25" s="50">
        <f t="shared" si="5"/>
        <v>0</v>
      </c>
    </row>
    <row r="26" spans="1:14" ht="15" thickTop="1">
      <c r="A26" s="99" t="s">
        <v>13</v>
      </c>
      <c r="B26" s="100">
        <f>B3+B25</f>
        <v>125982.2</v>
      </c>
      <c r="C26" s="5">
        <f aca="true" t="shared" si="6" ref="C26:N26">C3+C25</f>
        <v>93995.7</v>
      </c>
      <c r="D26" s="5">
        <f t="shared" si="6"/>
        <v>130295.7</v>
      </c>
      <c r="E26" s="5">
        <f t="shared" si="6"/>
        <v>164864.7</v>
      </c>
      <c r="F26" s="5">
        <f t="shared" si="6"/>
        <v>135975.7</v>
      </c>
      <c r="G26" s="5">
        <f t="shared" si="6"/>
        <v>111587.70000000001</v>
      </c>
      <c r="H26" s="5">
        <f t="shared" si="6"/>
        <v>213374.2</v>
      </c>
      <c r="I26" s="5">
        <f t="shared" si="6"/>
        <v>186982.2</v>
      </c>
      <c r="J26" s="5">
        <f>J3+J25</f>
        <v>125982.20000000001</v>
      </c>
      <c r="K26" s="5">
        <f t="shared" si="6"/>
        <v>125982.2</v>
      </c>
      <c r="L26" s="5">
        <f t="shared" si="6"/>
        <v>0</v>
      </c>
      <c r="M26" s="5">
        <f t="shared" si="6"/>
        <v>0</v>
      </c>
      <c r="N26" s="51">
        <f t="shared" si="6"/>
        <v>0</v>
      </c>
    </row>
    <row r="27" spans="1:14" ht="14.25">
      <c r="A27" s="101" t="s">
        <v>28</v>
      </c>
      <c r="B27" s="102"/>
      <c r="C27" s="53">
        <f>C26-D3</f>
        <v>0</v>
      </c>
      <c r="D27" s="53">
        <f>D26-E3</f>
        <v>0</v>
      </c>
      <c r="E27" s="53">
        <f>E26-F3</f>
        <v>0</v>
      </c>
      <c r="F27" s="53">
        <f>F26-G3</f>
        <v>0</v>
      </c>
      <c r="G27" s="53">
        <f aca="true" t="shared" si="7" ref="G27:N27">G26-H3</f>
        <v>0</v>
      </c>
      <c r="H27" s="53">
        <f t="shared" si="7"/>
        <v>0</v>
      </c>
      <c r="I27" s="53">
        <f t="shared" si="7"/>
        <v>0</v>
      </c>
      <c r="J27" s="53">
        <f>J26-K3</f>
        <v>0</v>
      </c>
      <c r="K27" s="53">
        <f t="shared" si="7"/>
        <v>125982.2</v>
      </c>
      <c r="L27" s="53">
        <f t="shared" si="7"/>
        <v>0</v>
      </c>
      <c r="M27" s="53">
        <f t="shared" si="7"/>
        <v>0</v>
      </c>
      <c r="N27" s="54">
        <f t="shared" si="7"/>
        <v>0</v>
      </c>
    </row>
    <row r="28" spans="1:14" ht="14.25">
      <c r="A28" s="103"/>
      <c r="B28" s="102"/>
      <c r="C28" s="52"/>
      <c r="D28" s="52"/>
      <c r="E28" s="53"/>
      <c r="F28" s="52"/>
      <c r="G28" s="52"/>
      <c r="H28" s="52"/>
      <c r="I28" s="52"/>
      <c r="J28" s="52"/>
      <c r="K28" s="52"/>
      <c r="L28" s="52"/>
      <c r="M28" s="52"/>
      <c r="N28" s="55"/>
    </row>
    <row r="29" spans="1:14" ht="15" thickBot="1">
      <c r="A29" s="101" t="s">
        <v>46</v>
      </c>
      <c r="B29" s="104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</row>
    <row r="30" spans="1:14" ht="15" thickBot="1">
      <c r="A30" s="105" t="s">
        <v>22</v>
      </c>
      <c r="B30" s="106">
        <v>1401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spans="1:14" ht="15">
      <c r="A31" s="107" t="s">
        <v>49</v>
      </c>
      <c r="B31" s="85">
        <f aca="true" t="shared" si="8" ref="B31:B43">SUM(C31:N31)</f>
        <v>0</v>
      </c>
      <c r="C31" s="6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s="26" customFormat="1" ht="14.25">
      <c r="A32" s="108" t="s">
        <v>47</v>
      </c>
      <c r="B32" s="124">
        <f>SUM(C32:N32)</f>
        <v>29290</v>
      </c>
      <c r="C32" s="70">
        <v>2898</v>
      </c>
      <c r="D32" s="25"/>
      <c r="E32" s="25"/>
      <c r="F32" s="25"/>
      <c r="G32" s="25"/>
      <c r="H32" s="25">
        <v>0</v>
      </c>
      <c r="I32" s="25">
        <v>26392</v>
      </c>
      <c r="J32" s="25"/>
      <c r="K32" s="25"/>
      <c r="L32" s="25"/>
      <c r="M32" s="25"/>
      <c r="N32" s="27"/>
    </row>
    <row r="33" spans="1:14" ht="14.25">
      <c r="A33" s="78" t="s">
        <v>36</v>
      </c>
      <c r="B33" s="85">
        <f t="shared" si="8"/>
        <v>30247</v>
      </c>
      <c r="C33" s="62"/>
      <c r="D33" s="3"/>
      <c r="E33" s="3"/>
      <c r="F33" s="3">
        <v>30247</v>
      </c>
      <c r="G33" s="3"/>
      <c r="H33" s="9">
        <v>0</v>
      </c>
      <c r="I33" s="3"/>
      <c r="J33" s="3"/>
      <c r="K33" s="3"/>
      <c r="L33" s="3"/>
      <c r="M33" s="3"/>
      <c r="N33" s="22"/>
    </row>
    <row r="34" spans="1:14" ht="15" thickBot="1">
      <c r="A34" s="109" t="s">
        <v>15</v>
      </c>
      <c r="B34" s="89">
        <f t="shared" si="8"/>
        <v>223300</v>
      </c>
      <c r="C34" s="64"/>
      <c r="D34" s="4"/>
      <c r="E34" s="4"/>
      <c r="F34" s="4">
        <v>60000</v>
      </c>
      <c r="G34" s="4"/>
      <c r="H34" s="4">
        <v>163300</v>
      </c>
      <c r="I34" s="4"/>
      <c r="J34" s="4"/>
      <c r="K34" s="4"/>
      <c r="L34" s="4"/>
      <c r="M34" s="4"/>
      <c r="N34" s="24"/>
    </row>
    <row r="35" spans="1:14" ht="15" thickBot="1" thickTop="1">
      <c r="A35" s="110">
        <f>SUM(B31:B34)-B35</f>
        <v>0</v>
      </c>
      <c r="B35" s="111">
        <f t="shared" si="8"/>
        <v>282837</v>
      </c>
      <c r="C35" s="71">
        <f>SUM(C31:C34)</f>
        <v>2898</v>
      </c>
      <c r="D35" s="23">
        <f>SUM(D31:D34)</f>
        <v>0</v>
      </c>
      <c r="E35" s="23">
        <f>SUM(E31:E34)</f>
        <v>0</v>
      </c>
      <c r="F35" s="23">
        <f aca="true" t="shared" si="9" ref="F35:N35">SUM(F31:F34)</f>
        <v>90247</v>
      </c>
      <c r="G35" s="23">
        <f t="shared" si="9"/>
        <v>0</v>
      </c>
      <c r="H35" s="23">
        <f t="shared" si="9"/>
        <v>163300</v>
      </c>
      <c r="I35" s="23">
        <f t="shared" si="9"/>
        <v>26392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56">
        <f t="shared" si="9"/>
        <v>0</v>
      </c>
    </row>
    <row r="36" spans="1:14" ht="15">
      <c r="A36" s="112" t="s">
        <v>14</v>
      </c>
      <c r="B36" s="85"/>
      <c r="C36" s="72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1"/>
    </row>
    <row r="37" spans="1:14" s="26" customFormat="1" ht="14.25">
      <c r="A37" s="108" t="s">
        <v>48</v>
      </c>
      <c r="B37" s="124">
        <f t="shared" si="8"/>
        <v>223312</v>
      </c>
      <c r="C37" s="70"/>
      <c r="D37" s="25"/>
      <c r="E37" s="25"/>
      <c r="F37" s="25">
        <f>30247+60000</f>
        <v>90247</v>
      </c>
      <c r="G37" s="25"/>
      <c r="H37" s="25">
        <v>133065</v>
      </c>
      <c r="I37" s="25"/>
      <c r="J37" s="25"/>
      <c r="K37" s="25"/>
      <c r="L37" s="25"/>
      <c r="M37" s="25"/>
      <c r="N37" s="27"/>
    </row>
    <row r="38" spans="1:14" s="34" customFormat="1" ht="14.25">
      <c r="A38" s="113" t="s">
        <v>54</v>
      </c>
      <c r="B38" s="85">
        <f t="shared" si="8"/>
        <v>30</v>
      </c>
      <c r="C38" s="73"/>
      <c r="D38" s="32"/>
      <c r="E38" s="32"/>
      <c r="F38" s="32"/>
      <c r="G38" s="32"/>
      <c r="H38" s="32">
        <v>30</v>
      </c>
      <c r="I38" s="32"/>
      <c r="J38" s="32"/>
      <c r="K38" s="32"/>
      <c r="L38" s="32"/>
      <c r="M38" s="32"/>
      <c r="N38" s="33"/>
    </row>
    <row r="39" spans="1:14" ht="14.25">
      <c r="A39" s="93" t="s">
        <v>18</v>
      </c>
      <c r="B39" s="85">
        <f t="shared" si="8"/>
        <v>2868</v>
      </c>
      <c r="C39" s="62">
        <v>2868</v>
      </c>
      <c r="D39" s="3"/>
      <c r="E39" s="3"/>
      <c r="F39" s="3"/>
      <c r="G39" s="3"/>
      <c r="H39" s="9">
        <v>0</v>
      </c>
      <c r="I39" s="3"/>
      <c r="J39" s="3"/>
      <c r="K39" s="3"/>
      <c r="L39" s="3"/>
      <c r="M39" s="3"/>
      <c r="N39" s="22"/>
    </row>
    <row r="40" spans="1:14" ht="28.5">
      <c r="A40" s="93" t="s">
        <v>55</v>
      </c>
      <c r="B40" s="85">
        <f t="shared" si="8"/>
        <v>7000</v>
      </c>
      <c r="C40" s="62"/>
      <c r="D40" s="3"/>
      <c r="E40" s="3"/>
      <c r="F40" s="3"/>
      <c r="G40" s="3"/>
      <c r="H40" s="3">
        <v>0</v>
      </c>
      <c r="I40" s="3"/>
      <c r="J40" s="3">
        <v>7000</v>
      </c>
      <c r="K40" s="3"/>
      <c r="L40" s="3"/>
      <c r="M40" s="3"/>
      <c r="N40" s="22"/>
    </row>
    <row r="41" spans="1:14" ht="28.5">
      <c r="A41" s="93" t="s">
        <v>53</v>
      </c>
      <c r="B41" s="85">
        <f t="shared" si="8"/>
        <v>33686</v>
      </c>
      <c r="C41" s="62"/>
      <c r="D41" s="3"/>
      <c r="E41" s="3"/>
      <c r="F41" s="3"/>
      <c r="G41" s="3"/>
      <c r="H41" s="3">
        <v>0</v>
      </c>
      <c r="I41" s="3">
        <v>33686</v>
      </c>
      <c r="J41" s="3"/>
      <c r="K41" s="3"/>
      <c r="L41" s="3"/>
      <c r="M41" s="3"/>
      <c r="N41" s="22"/>
    </row>
    <row r="42" spans="1:14" ht="14.25">
      <c r="A42" s="94" t="s">
        <v>61</v>
      </c>
      <c r="B42" s="85">
        <f t="shared" si="8"/>
        <v>6241</v>
      </c>
      <c r="C42" s="63"/>
      <c r="D42" s="13"/>
      <c r="E42" s="13"/>
      <c r="F42" s="13"/>
      <c r="G42" s="13"/>
      <c r="H42" s="13">
        <v>0</v>
      </c>
      <c r="I42" s="13">
        <v>6241</v>
      </c>
      <c r="J42" s="13"/>
      <c r="K42" s="13"/>
      <c r="L42" s="13"/>
      <c r="M42" s="13"/>
      <c r="N42" s="35"/>
    </row>
    <row r="43" spans="1:14" ht="15" thickBot="1">
      <c r="A43" s="114" t="s">
        <v>62</v>
      </c>
      <c r="B43" s="89">
        <f t="shared" si="8"/>
        <v>8183</v>
      </c>
      <c r="C43" s="64"/>
      <c r="D43" s="4"/>
      <c r="E43" s="4"/>
      <c r="F43" s="4"/>
      <c r="G43" s="4"/>
      <c r="H43" s="4">
        <v>0</v>
      </c>
      <c r="I43" s="4">
        <v>8183</v>
      </c>
      <c r="J43" s="4"/>
      <c r="K43" s="4"/>
      <c r="L43" s="4"/>
      <c r="M43" s="4"/>
      <c r="N43" s="24"/>
    </row>
    <row r="44" spans="1:14" ht="15" thickBot="1" thickTop="1">
      <c r="A44" s="115">
        <f>SUM(B37:B43)-B44</f>
        <v>0</v>
      </c>
      <c r="B44" s="116">
        <f>SUM(C44:N44)</f>
        <v>281320</v>
      </c>
      <c r="C44" s="74">
        <f>SUM(C37:C43)</f>
        <v>2868</v>
      </c>
      <c r="D44" s="15">
        <f aca="true" t="shared" si="10" ref="D44:N44">SUM(D37:D43)</f>
        <v>0</v>
      </c>
      <c r="E44" s="15">
        <f t="shared" si="10"/>
        <v>0</v>
      </c>
      <c r="F44" s="15">
        <f t="shared" si="10"/>
        <v>90247</v>
      </c>
      <c r="G44" s="15">
        <f t="shared" si="10"/>
        <v>0</v>
      </c>
      <c r="H44" s="15">
        <f t="shared" si="10"/>
        <v>133095</v>
      </c>
      <c r="I44" s="15">
        <f t="shared" si="10"/>
        <v>48110</v>
      </c>
      <c r="J44" s="15">
        <f t="shared" si="10"/>
        <v>7000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47">
        <f t="shared" si="10"/>
        <v>0</v>
      </c>
    </row>
    <row r="45" spans="1:14" ht="15" thickBot="1">
      <c r="A45" s="117" t="s">
        <v>51</v>
      </c>
      <c r="B45" s="118">
        <f>B30+B35-B44</f>
        <v>2918</v>
      </c>
      <c r="C45" s="1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</row>
    <row r="46" spans="1:14" ht="14.25">
      <c r="A46" s="103"/>
      <c r="B46" s="119"/>
      <c r="C46" s="7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31"/>
    </row>
    <row r="47" spans="1:14" ht="14.25">
      <c r="A47" s="87"/>
      <c r="B47" s="120"/>
      <c r="C47" s="62"/>
      <c r="D47" s="3"/>
      <c r="E47" s="3"/>
      <c r="F47" s="3"/>
      <c r="G47" s="3"/>
      <c r="H47" s="3"/>
      <c r="I47" s="3"/>
      <c r="J47" s="3"/>
      <c r="K47" s="3"/>
      <c r="L47" s="3"/>
      <c r="M47" s="3"/>
      <c r="N47" s="22"/>
    </row>
    <row r="48" spans="1:14" ht="15" thickBot="1">
      <c r="A48" s="121" t="s">
        <v>52</v>
      </c>
      <c r="B48" s="122">
        <f>B26+B45</f>
        <v>128900.2</v>
      </c>
      <c r="C48" s="75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</row>
    <row r="49" spans="2:14" ht="14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ht="14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2:14" ht="14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2:14" ht="14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2:14" ht="14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2:14" ht="14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2:14" ht="14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2:14" ht="14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4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2:14" ht="14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2:14" ht="14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</sheetData>
  <sheetProtection/>
  <mergeCells count="2">
    <mergeCell ref="A1:B1"/>
    <mergeCell ref="C1:N1"/>
  </mergeCells>
  <printOptions horizontalCentered="1"/>
  <pageMargins left="0" right="0" top="0.7874015748031497" bottom="0.7874015748031497" header="0.31496062992125984" footer="0.31496062992125984"/>
  <pageSetup fitToHeight="1" fitToWidth="1" horizontalDpi="600" verticalDpi="600" orientation="landscape" paperSize="9" scale="62" r:id="rId1"/>
  <headerFooter>
    <oddFooter>&amp;L&amp;P/&amp;N&amp;C                                                                           Rada rodičů při Arcibiskupském gymnáziu v Praze, z.s.&amp;R2016 - 2017/&amp;A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televize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Benediktová Viléma</dc:creator>
  <cp:keywords/>
  <dc:description/>
  <cp:lastModifiedBy>Benediktová Viléma</cp:lastModifiedBy>
  <cp:lastPrinted>2017-04-19T13:06:23Z</cp:lastPrinted>
  <dcterms:created xsi:type="dcterms:W3CDTF">2015-11-20T12:10:04Z</dcterms:created>
  <dcterms:modified xsi:type="dcterms:W3CDTF">2017-04-19T13:06:27Z</dcterms:modified>
  <cp:category/>
  <cp:version/>
  <cp:contentType/>
  <cp:contentStatus/>
</cp:coreProperties>
</file>